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69" i="1"/>
  <c r="I19"/>
  <c r="J18"/>
  <c r="K59"/>
  <c r="K74"/>
  <c r="I46"/>
  <c r="I47" s="1"/>
  <c r="I48" s="1"/>
  <c r="I39"/>
  <c r="I38"/>
  <c r="I37"/>
  <c r="I36"/>
  <c r="I18"/>
  <c r="K73"/>
  <c r="K72"/>
  <c r="K71"/>
  <c r="K70"/>
  <c r="K68"/>
  <c r="K67"/>
  <c r="K66"/>
  <c r="K65"/>
  <c r="K64"/>
  <c r="K63"/>
  <c r="K62"/>
  <c r="K61"/>
  <c r="K60"/>
  <c r="K58"/>
  <c r="K57"/>
  <c r="K55"/>
  <c r="K54"/>
  <c r="K75" s="1"/>
  <c r="I29"/>
  <c r="I28"/>
  <c r="I27"/>
  <c r="J26"/>
  <c r="I26"/>
  <c r="I25"/>
  <c r="J25"/>
  <c r="J24"/>
  <c r="I24"/>
  <c r="J23"/>
  <c r="I23"/>
  <c r="J22"/>
  <c r="I22"/>
  <c r="J21"/>
  <c r="I21"/>
  <c r="J20"/>
  <c r="I20"/>
  <c r="I50" l="1"/>
  <c r="I49"/>
  <c r="I40"/>
  <c r="I41" s="1"/>
  <c r="I75"/>
  <c r="I30"/>
  <c r="J30"/>
  <c r="I43" l="1"/>
  <c r="I42"/>
  <c r="I31"/>
  <c r="I76"/>
  <c r="I51"/>
  <c r="H11"/>
  <c r="I33" l="1"/>
  <c r="I32"/>
  <c r="I77"/>
  <c r="I44"/>
  <c r="I34" l="1"/>
  <c r="I52" s="1"/>
  <c r="I78" l="1"/>
  <c r="I79" l="1"/>
  <c r="H9" s="1"/>
</calcChain>
</file>

<file path=xl/sharedStrings.xml><?xml version="1.0" encoding="utf-8"?>
<sst xmlns="http://schemas.openxmlformats.org/spreadsheetml/2006/main" count="143" uniqueCount="109">
  <si>
    <t>№ пп</t>
  </si>
  <si>
    <t>Обоснование</t>
  </si>
  <si>
    <t>Ед. изм.</t>
  </si>
  <si>
    <t>Кол.</t>
  </si>
  <si>
    <t>Затраты на ед. объёма</t>
  </si>
  <si>
    <t>Т/з. осн. раб. на ед. чел.час.</t>
  </si>
  <si>
    <t>Т/з. мех. на ед. чел. час.</t>
  </si>
  <si>
    <t>Стоимость материалов руб.</t>
  </si>
  <si>
    <t>Затраты всего</t>
  </si>
  <si>
    <t>Т/з. осн. раб.всего чел.час.</t>
  </si>
  <si>
    <t>Т/з. мех.  всего чел. час.</t>
  </si>
  <si>
    <t>Стоимость материалов всего руб.</t>
  </si>
  <si>
    <t>УТВЕРЖДАЮ:</t>
  </si>
  <si>
    <t>ЛОКАЛЬНЫЙ СМЕТНЫЙ РАСЧЕТ №</t>
  </si>
  <si>
    <t>Основание:</t>
  </si>
  <si>
    <t>Сметная стоимость строительных работ</t>
  </si>
  <si>
    <t>Средства на оплату труда</t>
  </si>
  <si>
    <t>Сметная трудоёмкость</t>
  </si>
  <si>
    <t>Раздел 1.сантехнические работы.</t>
  </si>
  <si>
    <t>100м трубопровода</t>
  </si>
  <si>
    <t>1 соединение</t>
  </si>
  <si>
    <t xml:space="preserve">ГЭСН  16-05-001-01 </t>
  </si>
  <si>
    <t>Установка вентилей, задвижек, затворов, клапанов обратных, кранов проходных на трубопроводах из стальных труб диаметром: до25 мм</t>
  </si>
  <si>
    <t>1шт.</t>
  </si>
  <si>
    <t>1 врезка</t>
  </si>
  <si>
    <t>10 фильтров</t>
  </si>
  <si>
    <t xml:space="preserve">Установка контрольно-измерительных приборов.Установка манометров:
с трехходовым краном
</t>
  </si>
  <si>
    <t>ГЭСН 18-07-001-02</t>
  </si>
  <si>
    <t>1 комплект</t>
  </si>
  <si>
    <t>ГЭСН 18-07-001-05</t>
  </si>
  <si>
    <t>Установка кранов воздушных</t>
  </si>
  <si>
    <t xml:space="preserve">Установка контрольно-измерительных приборов.Установка термометров в оправе прямых и угловых
</t>
  </si>
  <si>
    <t>ИТОГО</t>
  </si>
  <si>
    <t>Раздел 2 Монтажные работы.</t>
  </si>
  <si>
    <t>Приборы, устанавливаемые на резьбовых соединениях массой до 5 кг.</t>
  </si>
  <si>
    <t>ГЭСНм 11-02-001-01</t>
  </si>
  <si>
    <t>Приборы, устанавливаемые на резьбовых соединениях массой до 1,5 кг.</t>
  </si>
  <si>
    <t>ГЭСНм 11-03-001-01</t>
  </si>
  <si>
    <t>Приборы, устанавливыемые на металлоконструкциях, щитах и пультах. Масса прибора до 5кг.</t>
  </si>
  <si>
    <t>Присоединение к приборам электрических проводок. Присоединение под винт с оконцовыванием наконечников.</t>
  </si>
  <si>
    <t>ИТОГО с накладными расходами и сметной прибылью</t>
  </si>
  <si>
    <t>Раздел 3 Пуско-наладочные работы.</t>
  </si>
  <si>
    <t>ГЭСНп 02-01-001-01</t>
  </si>
  <si>
    <t>Система с количеством каналов 2</t>
  </si>
  <si>
    <t>система</t>
  </si>
  <si>
    <t>ИТОГО по разделам №1, №2,и №3</t>
  </si>
  <si>
    <t>Раздел 4 Стоимость материалов.</t>
  </si>
  <si>
    <t>Кран трёхходовой с ручкой</t>
  </si>
  <si>
    <t>Тепловычислитель СПТ-941.10</t>
  </si>
  <si>
    <t>Манометр</t>
  </si>
  <si>
    <t>КТПТР-01</t>
  </si>
  <si>
    <t>Бобышки косые</t>
  </si>
  <si>
    <t>Болт М-16 с гайкой</t>
  </si>
  <si>
    <t>Штуцер Ду-15</t>
  </si>
  <si>
    <t>шт.</t>
  </si>
  <si>
    <t>Термометр ТБ с гильзой</t>
  </si>
  <si>
    <t>кт.</t>
  </si>
  <si>
    <t>м</t>
  </si>
  <si>
    <t>Стоимость материалов</t>
  </si>
  <si>
    <t>ВСЕГО по смете</t>
  </si>
  <si>
    <t>Наименование работ и затрат</t>
  </si>
  <si>
    <t>руб.</t>
  </si>
  <si>
    <t>чел.час</t>
  </si>
  <si>
    <t>Провод ШВВП 2х0.5</t>
  </si>
  <si>
    <t>кг</t>
  </si>
  <si>
    <t>Очёс льняной</t>
  </si>
  <si>
    <t>100 шт</t>
  </si>
  <si>
    <t>ГЭСНм 11-02-001-02</t>
  </si>
  <si>
    <t>ГЭСНм 11-08-001-01</t>
  </si>
  <si>
    <t>Провод ПВС 4х0,75</t>
  </si>
  <si>
    <t>Транспортно складские затраты  *6%</t>
  </si>
  <si>
    <t>Итого</t>
  </si>
  <si>
    <t>Итого со стоимостью материалов</t>
  </si>
  <si>
    <t>Унипак</t>
  </si>
  <si>
    <t>упаковка</t>
  </si>
  <si>
    <t>ГЭСНр 65-13-2</t>
  </si>
  <si>
    <t>Демонтаж грязевиков</t>
  </si>
  <si>
    <t>100 шт.</t>
  </si>
  <si>
    <t>ГЭСНр 65-14-4</t>
  </si>
  <si>
    <t>Разборка трубопроводов из водогазопроводных труб в зданиях и сооружениях на сварке диаметром до 100 мм.</t>
  </si>
  <si>
    <t xml:space="preserve">ГЭСН  16-02-007-03 </t>
  </si>
  <si>
    <t xml:space="preserve">ГЭСН  16-05-001-03 </t>
  </si>
  <si>
    <t>Установка вентилей, задвижек, затворов, клапанов обратных, кранов проходных на трубопроводах из стальных труб диаметром: до 100 мм</t>
  </si>
  <si>
    <t>ГЭСН  16-07-005-02</t>
  </si>
  <si>
    <t>Гидравлическое испытание трубопроводов систем отопления, водопровода и горячего водоснабжения диаметром: до 100 мм</t>
  </si>
  <si>
    <t>ГЭСН 18-06-007-06</t>
  </si>
  <si>
    <t>Кран шаровый Ду-20.</t>
  </si>
  <si>
    <t>Прокладка трубопроводов отопления  и водоснабжения стальных электросварных труб труб диаметром 50мм</t>
  </si>
  <si>
    <t>Установка фланцевых соединений на стальных трубопроводах диаметром:50мм</t>
  </si>
  <si>
    <t>ГЭСН  16-02-005-02</t>
  </si>
  <si>
    <t>Врезки в действующие внутренние сети трубопроводов отопления и водоснабжения диаметром:50мм</t>
  </si>
  <si>
    <t xml:space="preserve">ГЭСН  16-07-003-06 </t>
  </si>
  <si>
    <t>Установка фильтров диаметром:50мм</t>
  </si>
  <si>
    <t>Фланец Ду-50</t>
  </si>
  <si>
    <t>Кран шаровый Ду-50 фланцевый</t>
  </si>
  <si>
    <t>Фильтр ФСМ-50</t>
  </si>
  <si>
    <t>Труба водогазопроводная неоцинкованная Ду-50</t>
  </si>
  <si>
    <t>п. Пустошка ул. Литвиненко д.34, жилой дом. Узел учета тепловой энергии.</t>
  </si>
  <si>
    <t>Переходы стальные бесшовные 32х50</t>
  </si>
  <si>
    <t>Труба водогазопроводная неоцинкованная Ду-32</t>
  </si>
  <si>
    <t>Составлен(а) в текущих (пргнозных) ценах по состоянию на I квартал 2011 г.</t>
  </si>
  <si>
    <t>зарплата чел. час. Руб.               *200</t>
  </si>
  <si>
    <t>Отвод Ду-50</t>
  </si>
  <si>
    <t>Накладные расходы  0,85*0,94 от ФОТ</t>
  </si>
  <si>
    <t>Сметная прибыль   0,8*0,9 от ФОТ</t>
  </si>
  <si>
    <t>Зарплата чел. час. Руб.               *200</t>
  </si>
  <si>
    <t>Преобразователь расхода ВСТ-32</t>
  </si>
  <si>
    <t>Первый Зам. Главы Администрации Пустошкинского района - председатель комитета по делам строительства, ЖКХ и специальных вопросов</t>
  </si>
  <si>
    <t>______________________ /А.Г. Брыль/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</si>
</sst>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/>
    <xf numFmtId="2" fontId="1" fillId="0" borderId="1" xfId="0" applyNumberFormat="1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/>
    <xf numFmtId="2" fontId="2" fillId="0" borderId="0" xfId="0" applyNumberFormat="1" applyFont="1" applyAlignment="1">
      <alignment horizontal="left" vertical="center" wrapText="1"/>
    </xf>
    <xf numFmtId="0" fontId="0" fillId="0" borderId="0" xfId="0"/>
    <xf numFmtId="0" fontId="1" fillId="0" borderId="1" xfId="0" applyFont="1" applyBorder="1" applyAlignment="1">
      <alignment wrapText="1"/>
    </xf>
    <xf numFmtId="1" fontId="1" fillId="0" borderId="1" xfId="0" applyNumberFormat="1" applyFont="1" applyBorder="1" applyAlignment="1">
      <alignment horizontal="center" vertical="center"/>
    </xf>
    <xf numFmtId="0" fontId="0" fillId="0" borderId="0" xfId="0"/>
    <xf numFmtId="0" fontId="0" fillId="0" borderId="0" xfId="0"/>
    <xf numFmtId="2" fontId="1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1" fontId="1" fillId="0" borderId="3" xfId="0" applyNumberFormat="1" applyFont="1" applyBorder="1" applyAlignment="1">
      <alignment wrapText="1"/>
    </xf>
    <xf numFmtId="1" fontId="1" fillId="0" borderId="4" xfId="0" applyNumberFormat="1" applyFont="1" applyBorder="1" applyAlignment="1">
      <alignment wrapText="1"/>
    </xf>
    <xf numFmtId="0" fontId="1" fillId="0" borderId="2" xfId="0" applyFon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0" fillId="0" borderId="7" xfId="0" applyBorder="1"/>
    <xf numFmtId="0" fontId="0" fillId="0" borderId="3" xfId="0" applyBorder="1"/>
    <xf numFmtId="0" fontId="0" fillId="0" borderId="4" xfId="0" applyBorder="1"/>
    <xf numFmtId="0" fontId="1" fillId="0" borderId="6" xfId="0" applyFont="1" applyBorder="1" applyAlignment="1">
      <alignment horizontal="center" vertical="center" wrapText="1"/>
    </xf>
    <xf numFmtId="0" fontId="0" fillId="0" borderId="8" xfId="0" applyBorder="1"/>
    <xf numFmtId="0" fontId="1" fillId="0" borderId="5" xfId="0" applyFont="1" applyBorder="1" applyAlignment="1">
      <alignment horizontal="left" vertical="center" wrapText="1"/>
    </xf>
    <xf numFmtId="0" fontId="0" fillId="0" borderId="5" xfId="0" applyBorder="1"/>
    <xf numFmtId="0" fontId="3" fillId="0" borderId="0" xfId="0" applyFont="1" applyAlignment="1">
      <alignment horizontal="center" vertical="center" wrapText="1"/>
    </xf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2" fontId="1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1" fontId="0" fillId="0" borderId="0" xfId="0" applyNumberFormat="1" applyAlignment="1"/>
    <xf numFmtId="0" fontId="0" fillId="0" borderId="0" xfId="0" applyAlignment="1"/>
    <xf numFmtId="2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9"/>
  <sheetViews>
    <sheetView tabSelected="1" workbookViewId="0">
      <selection activeCell="A7" sqref="A7:K7"/>
    </sheetView>
  </sheetViews>
  <sheetFormatPr defaultRowHeight="15"/>
  <cols>
    <col min="1" max="1" width="5.85546875" style="2" customWidth="1"/>
    <col min="2" max="2" width="15.42578125" style="2" customWidth="1"/>
    <col min="3" max="3" width="43.28515625" style="2" customWidth="1"/>
    <col min="4" max="5" width="4.5703125" style="6" customWidth="1"/>
    <col min="6" max="11" width="9.140625" style="6"/>
    <col min="12" max="15" width="9.140625" style="1"/>
  </cols>
  <sheetData>
    <row r="1" spans="1:15">
      <c r="A1" s="52"/>
      <c r="B1" s="52"/>
      <c r="C1" s="52"/>
      <c r="H1" s="53" t="s">
        <v>12</v>
      </c>
      <c r="I1" s="53"/>
      <c r="J1" s="53"/>
      <c r="K1" s="53"/>
    </row>
    <row r="2" spans="1:15" ht="54.75" customHeight="1">
      <c r="H2" s="53" t="s">
        <v>107</v>
      </c>
      <c r="I2" s="53"/>
      <c r="J2" s="53"/>
      <c r="K2" s="53"/>
    </row>
    <row r="3" spans="1:15">
      <c r="A3" s="52"/>
      <c r="B3" s="52"/>
      <c r="C3" s="52"/>
      <c r="H3" s="54" t="s">
        <v>108</v>
      </c>
      <c r="I3" s="54"/>
      <c r="J3" s="54"/>
      <c r="K3" s="54"/>
    </row>
    <row r="4" spans="1:15" ht="11.25" customHeight="1">
      <c r="H4" s="7"/>
      <c r="I4" s="7"/>
      <c r="J4" s="7"/>
      <c r="K4" s="7"/>
    </row>
    <row r="5" spans="1:15" ht="11.25" customHeight="1">
      <c r="H5" s="7"/>
      <c r="J5" s="7"/>
      <c r="K5" s="7"/>
    </row>
    <row r="6" spans="1:15">
      <c r="A6" s="48" t="s">
        <v>13</v>
      </c>
      <c r="B6" s="49"/>
      <c r="C6" s="49"/>
      <c r="D6" s="49"/>
      <c r="E6" s="49"/>
      <c r="F6" s="49"/>
      <c r="G6" s="49"/>
      <c r="H6" s="49"/>
      <c r="I6" s="49"/>
      <c r="J6" s="49"/>
      <c r="K6" s="49"/>
    </row>
    <row r="7" spans="1:15">
      <c r="A7" s="50" t="s">
        <v>97</v>
      </c>
      <c r="B7" s="49"/>
      <c r="C7" s="49"/>
      <c r="D7" s="49"/>
      <c r="E7" s="49"/>
      <c r="F7" s="49"/>
      <c r="G7" s="49"/>
      <c r="H7" s="49"/>
      <c r="I7" s="49"/>
      <c r="J7" s="49"/>
      <c r="K7" s="49"/>
    </row>
    <row r="8" spans="1:15" ht="11.25" customHeight="1">
      <c r="C8" s="51" t="s">
        <v>14</v>
      </c>
      <c r="D8" s="49"/>
      <c r="E8" s="49"/>
      <c r="F8" s="49"/>
      <c r="G8" s="49"/>
      <c r="H8" s="49"/>
      <c r="I8" s="49"/>
      <c r="J8" s="7"/>
      <c r="K8" s="7"/>
    </row>
    <row r="9" spans="1:15">
      <c r="C9" s="52" t="s">
        <v>15</v>
      </c>
      <c r="D9" s="56"/>
      <c r="E9" s="56"/>
      <c r="F9" s="56"/>
      <c r="G9" s="56"/>
      <c r="H9" s="55">
        <f>I79</f>
        <v>118227.76040000001</v>
      </c>
      <c r="I9" s="55"/>
      <c r="J9" s="15" t="s">
        <v>61</v>
      </c>
      <c r="K9" s="7"/>
    </row>
    <row r="10" spans="1:15">
      <c r="C10" s="51" t="s">
        <v>16</v>
      </c>
      <c r="D10" s="51"/>
      <c r="E10" s="51"/>
      <c r="F10" s="51"/>
      <c r="G10" s="51"/>
      <c r="H10" s="51"/>
      <c r="I10" s="51"/>
    </row>
    <row r="11" spans="1:15">
      <c r="C11" s="51" t="s">
        <v>17</v>
      </c>
      <c r="D11" s="51"/>
      <c r="E11" s="51"/>
      <c r="F11" s="51"/>
      <c r="G11" s="51"/>
      <c r="H11" s="57">
        <f>I30+J30+I40+J40+I47+J47</f>
        <v>96.718000000000018</v>
      </c>
      <c r="I11" s="58"/>
      <c r="J11" s="6" t="s">
        <v>62</v>
      </c>
    </row>
    <row r="12" spans="1:15">
      <c r="C12" s="46" t="s">
        <v>100</v>
      </c>
      <c r="D12" s="47"/>
      <c r="E12" s="47"/>
      <c r="F12" s="47"/>
      <c r="G12" s="47"/>
      <c r="H12" s="47"/>
      <c r="I12" s="47"/>
    </row>
    <row r="13" spans="1:15" s="3" customFormat="1">
      <c r="A13" s="44" t="s">
        <v>0</v>
      </c>
      <c r="B13" s="44" t="s">
        <v>1</v>
      </c>
      <c r="C13" s="44" t="s">
        <v>60</v>
      </c>
      <c r="D13" s="40" t="s">
        <v>2</v>
      </c>
      <c r="E13" s="40" t="s">
        <v>3</v>
      </c>
      <c r="F13" s="37" t="s">
        <v>4</v>
      </c>
      <c r="G13" s="38"/>
      <c r="H13" s="39"/>
      <c r="I13" s="37" t="s">
        <v>8</v>
      </c>
      <c r="J13" s="38"/>
      <c r="K13" s="39"/>
      <c r="L13" s="2"/>
      <c r="M13" s="2"/>
      <c r="N13" s="2"/>
      <c r="O13" s="2"/>
    </row>
    <row r="14" spans="1:15" s="3" customFormat="1">
      <c r="A14" s="45"/>
      <c r="B14" s="45"/>
      <c r="C14" s="45"/>
      <c r="D14" s="45"/>
      <c r="E14" s="45"/>
      <c r="F14" s="40" t="s">
        <v>5</v>
      </c>
      <c r="G14" s="40" t="s">
        <v>6</v>
      </c>
      <c r="H14" s="40" t="s">
        <v>7</v>
      </c>
      <c r="I14" s="40" t="s">
        <v>9</v>
      </c>
      <c r="J14" s="40" t="s">
        <v>10</v>
      </c>
      <c r="K14" s="40" t="s">
        <v>11</v>
      </c>
      <c r="L14" s="2"/>
      <c r="M14" s="2"/>
      <c r="N14" s="2"/>
      <c r="O14" s="2"/>
    </row>
    <row r="15" spans="1:15" ht="24" customHeight="1">
      <c r="A15" s="41"/>
      <c r="B15" s="41"/>
      <c r="C15" s="41"/>
      <c r="D15" s="41"/>
      <c r="E15" s="41"/>
      <c r="F15" s="41"/>
      <c r="G15" s="41"/>
      <c r="H15" s="41"/>
      <c r="I15" s="41"/>
      <c r="J15" s="41"/>
      <c r="K15" s="41"/>
    </row>
    <row r="16" spans="1:15">
      <c r="A16" s="5">
        <v>1</v>
      </c>
      <c r="B16" s="5">
        <v>2</v>
      </c>
      <c r="C16" s="5">
        <v>3</v>
      </c>
      <c r="D16" s="5">
        <v>4</v>
      </c>
      <c r="E16" s="5">
        <v>5</v>
      </c>
      <c r="F16" s="5">
        <v>6</v>
      </c>
      <c r="G16" s="5">
        <v>7</v>
      </c>
      <c r="H16" s="5">
        <v>8</v>
      </c>
      <c r="I16" s="5">
        <v>9</v>
      </c>
      <c r="J16" s="5">
        <v>10</v>
      </c>
      <c r="K16" s="5">
        <v>11</v>
      </c>
    </row>
    <row r="17" spans="1:15">
      <c r="A17" s="33" t="s">
        <v>18</v>
      </c>
      <c r="B17" s="42"/>
      <c r="C17" s="42"/>
      <c r="D17" s="42"/>
      <c r="E17" s="42"/>
      <c r="F17" s="42"/>
      <c r="G17" s="42"/>
      <c r="H17" s="42"/>
      <c r="I17" s="42"/>
      <c r="J17" s="42"/>
      <c r="K17" s="43"/>
    </row>
    <row r="18" spans="1:15" s="16" customFormat="1" ht="45.75">
      <c r="A18" s="5">
        <v>1</v>
      </c>
      <c r="B18" s="22" t="s">
        <v>78</v>
      </c>
      <c r="C18" s="23" t="s">
        <v>79</v>
      </c>
      <c r="D18" s="17" t="s">
        <v>19</v>
      </c>
      <c r="E18" s="17">
        <v>0.06</v>
      </c>
      <c r="F18" s="21">
        <v>65.3</v>
      </c>
      <c r="G18" s="21">
        <v>0</v>
      </c>
      <c r="H18" s="21"/>
      <c r="I18" s="21">
        <f>F18*E18</f>
        <v>3.9179999999999997</v>
      </c>
      <c r="J18" s="21">
        <f>G18*E18</f>
        <v>0</v>
      </c>
      <c r="K18" s="17"/>
      <c r="L18" s="1"/>
      <c r="M18" s="1"/>
      <c r="N18" s="1"/>
      <c r="O18" s="1"/>
    </row>
    <row r="19" spans="1:15" s="20" customFormat="1" ht="23.25">
      <c r="A19" s="5">
        <v>2</v>
      </c>
      <c r="B19" s="22" t="s">
        <v>75</v>
      </c>
      <c r="C19" s="23" t="s">
        <v>76</v>
      </c>
      <c r="D19" s="17" t="s">
        <v>77</v>
      </c>
      <c r="E19" s="17">
        <v>0.02</v>
      </c>
      <c r="F19" s="21">
        <v>159</v>
      </c>
      <c r="G19" s="21"/>
      <c r="H19" s="21"/>
      <c r="I19" s="21">
        <f>F19*E19</f>
        <v>3.18</v>
      </c>
      <c r="J19" s="21"/>
      <c r="K19" s="17"/>
      <c r="L19" s="1"/>
      <c r="M19" s="1"/>
      <c r="N19" s="1"/>
      <c r="O19" s="1"/>
    </row>
    <row r="20" spans="1:15" ht="45">
      <c r="A20" s="5">
        <v>3</v>
      </c>
      <c r="B20" s="12" t="s">
        <v>89</v>
      </c>
      <c r="C20" s="4" t="s">
        <v>87</v>
      </c>
      <c r="D20" s="10" t="s">
        <v>19</v>
      </c>
      <c r="E20" s="10">
        <v>0.06</v>
      </c>
      <c r="F20" s="8">
        <v>60.83</v>
      </c>
      <c r="G20" s="8">
        <v>1.06</v>
      </c>
      <c r="H20" s="8"/>
      <c r="I20" s="8">
        <f t="shared" ref="I20:I29" si="0">F20*E20</f>
        <v>3.6497999999999999</v>
      </c>
      <c r="J20" s="8">
        <f t="shared" ref="J20:J26" si="1">G20*E20</f>
        <v>6.3600000000000004E-2</v>
      </c>
      <c r="K20" s="8"/>
    </row>
    <row r="21" spans="1:15" ht="45">
      <c r="A21" s="5">
        <v>4</v>
      </c>
      <c r="B21" s="12" t="s">
        <v>80</v>
      </c>
      <c r="C21" s="4" t="s">
        <v>88</v>
      </c>
      <c r="D21" s="10" t="s">
        <v>20</v>
      </c>
      <c r="E21" s="10">
        <v>12</v>
      </c>
      <c r="F21" s="8">
        <v>0.96</v>
      </c>
      <c r="G21" s="8">
        <v>0.01</v>
      </c>
      <c r="H21" s="8"/>
      <c r="I21" s="8">
        <f t="shared" si="0"/>
        <v>11.52</v>
      </c>
      <c r="J21" s="8">
        <f t="shared" si="1"/>
        <v>0.12</v>
      </c>
      <c r="K21" s="8"/>
    </row>
    <row r="22" spans="1:15" ht="33.75">
      <c r="A22" s="5">
        <v>5</v>
      </c>
      <c r="B22" s="12" t="s">
        <v>21</v>
      </c>
      <c r="C22" s="4" t="s">
        <v>22</v>
      </c>
      <c r="D22" s="10" t="s">
        <v>23</v>
      </c>
      <c r="E22" s="10">
        <v>8</v>
      </c>
      <c r="F22" s="8">
        <v>1.47</v>
      </c>
      <c r="G22" s="8">
        <v>0.01</v>
      </c>
      <c r="H22" s="8"/>
      <c r="I22" s="8">
        <f t="shared" si="0"/>
        <v>11.76</v>
      </c>
      <c r="J22" s="8">
        <f t="shared" si="1"/>
        <v>0.08</v>
      </c>
      <c r="K22" s="8"/>
    </row>
    <row r="23" spans="1:15" ht="33.75">
      <c r="A23" s="5">
        <v>6</v>
      </c>
      <c r="B23" s="12" t="s">
        <v>81</v>
      </c>
      <c r="C23" s="4" t="s">
        <v>82</v>
      </c>
      <c r="D23" s="10" t="s">
        <v>23</v>
      </c>
      <c r="E23" s="10">
        <v>4</v>
      </c>
      <c r="F23" s="8">
        <v>2.91</v>
      </c>
      <c r="G23" s="8">
        <v>0.02</v>
      </c>
      <c r="H23" s="8"/>
      <c r="I23" s="8">
        <f t="shared" si="0"/>
        <v>11.64</v>
      </c>
      <c r="J23" s="8">
        <f t="shared" si="1"/>
        <v>0.08</v>
      </c>
      <c r="K23" s="8"/>
    </row>
    <row r="24" spans="1:15" ht="33.75">
      <c r="A24" s="5">
        <v>7</v>
      </c>
      <c r="B24" s="12" t="s">
        <v>91</v>
      </c>
      <c r="C24" s="4" t="s">
        <v>90</v>
      </c>
      <c r="D24" s="10" t="s">
        <v>24</v>
      </c>
      <c r="E24" s="10">
        <v>4</v>
      </c>
      <c r="F24" s="8">
        <v>6.43</v>
      </c>
      <c r="G24" s="8">
        <v>0.02</v>
      </c>
      <c r="H24" s="8"/>
      <c r="I24" s="8">
        <f t="shared" si="0"/>
        <v>25.72</v>
      </c>
      <c r="J24" s="8">
        <f t="shared" si="1"/>
        <v>0.08</v>
      </c>
      <c r="K24" s="8"/>
    </row>
    <row r="25" spans="1:15" ht="45">
      <c r="A25" s="5">
        <v>8</v>
      </c>
      <c r="B25" s="12" t="s">
        <v>83</v>
      </c>
      <c r="C25" s="4" t="s">
        <v>84</v>
      </c>
      <c r="D25" s="10" t="s">
        <v>19</v>
      </c>
      <c r="E25" s="10">
        <v>0.06</v>
      </c>
      <c r="F25" s="8">
        <v>5.01</v>
      </c>
      <c r="G25" s="8">
        <v>0</v>
      </c>
      <c r="H25" s="8"/>
      <c r="I25" s="8">
        <f t="shared" si="0"/>
        <v>0.30059999999999998</v>
      </c>
      <c r="J25" s="8">
        <f t="shared" si="1"/>
        <v>0</v>
      </c>
      <c r="K25" s="8"/>
    </row>
    <row r="26" spans="1:15" ht="33.75">
      <c r="A26" s="5">
        <v>9</v>
      </c>
      <c r="B26" s="13" t="s">
        <v>85</v>
      </c>
      <c r="C26" s="4" t="s">
        <v>92</v>
      </c>
      <c r="D26" s="10" t="s">
        <v>25</v>
      </c>
      <c r="E26" s="10">
        <v>0.2</v>
      </c>
      <c r="F26" s="8">
        <v>9.92</v>
      </c>
      <c r="G26" s="8">
        <v>0.5</v>
      </c>
      <c r="H26" s="8"/>
      <c r="I26" s="8">
        <f t="shared" si="0"/>
        <v>1.984</v>
      </c>
      <c r="J26" s="8">
        <f t="shared" si="1"/>
        <v>0.1</v>
      </c>
      <c r="K26" s="8"/>
    </row>
    <row r="27" spans="1:15" ht="45">
      <c r="A27" s="5">
        <v>10</v>
      </c>
      <c r="B27" s="12" t="s">
        <v>27</v>
      </c>
      <c r="C27" s="4" t="s">
        <v>26</v>
      </c>
      <c r="D27" s="10" t="s">
        <v>28</v>
      </c>
      <c r="E27" s="10">
        <v>4</v>
      </c>
      <c r="F27" s="8">
        <v>0.22</v>
      </c>
      <c r="G27" s="8"/>
      <c r="H27" s="8"/>
      <c r="I27" s="8">
        <f t="shared" si="0"/>
        <v>0.88</v>
      </c>
      <c r="J27" s="8"/>
      <c r="K27" s="8"/>
    </row>
    <row r="28" spans="1:15" ht="33.75">
      <c r="A28" s="5">
        <v>11</v>
      </c>
      <c r="B28" s="12" t="s">
        <v>29</v>
      </c>
      <c r="C28" s="4" t="s">
        <v>30</v>
      </c>
      <c r="D28" s="10" t="s">
        <v>28</v>
      </c>
      <c r="E28" s="10">
        <v>2</v>
      </c>
      <c r="F28" s="8">
        <v>0.12</v>
      </c>
      <c r="G28" s="8"/>
      <c r="H28" s="8"/>
      <c r="I28" s="8">
        <f t="shared" si="0"/>
        <v>0.24</v>
      </c>
      <c r="J28" s="8"/>
      <c r="K28" s="8"/>
    </row>
    <row r="29" spans="1:15" ht="45">
      <c r="A29" s="5">
        <v>12</v>
      </c>
      <c r="B29" s="12" t="s">
        <v>29</v>
      </c>
      <c r="C29" s="4" t="s">
        <v>31</v>
      </c>
      <c r="D29" s="10" t="s">
        <v>28</v>
      </c>
      <c r="E29" s="10">
        <v>2</v>
      </c>
      <c r="F29" s="8">
        <v>0.31</v>
      </c>
      <c r="G29" s="8"/>
      <c r="H29" s="8"/>
      <c r="I29" s="8">
        <f t="shared" si="0"/>
        <v>0.62</v>
      </c>
      <c r="J29" s="8"/>
      <c r="K29" s="8"/>
    </row>
    <row r="30" spans="1:15" ht="12" customHeight="1">
      <c r="A30" s="29" t="s">
        <v>32</v>
      </c>
      <c r="B30" s="30"/>
      <c r="C30" s="30"/>
      <c r="D30" s="30"/>
      <c r="E30" s="30"/>
      <c r="F30" s="30"/>
      <c r="G30" s="30"/>
      <c r="H30" s="36"/>
      <c r="I30" s="8">
        <f>I29+I28+I27+I26+I25+I24+I23+I22+I21+I20+I19+I18</f>
        <v>75.412400000000005</v>
      </c>
      <c r="J30" s="8">
        <f>J26+J25+J24+J23+J22+J21+J20+J18</f>
        <v>0.52360000000000007</v>
      </c>
      <c r="K30" s="8"/>
    </row>
    <row r="31" spans="1:15">
      <c r="A31" s="29" t="s">
        <v>105</v>
      </c>
      <c r="B31" s="30"/>
      <c r="C31" s="30"/>
      <c r="D31" s="30"/>
      <c r="E31" s="30"/>
      <c r="F31" s="30"/>
      <c r="G31" s="30"/>
      <c r="H31" s="36"/>
      <c r="I31" s="18">
        <f>(I30+J30)*200</f>
        <v>15187.2</v>
      </c>
      <c r="J31" s="8"/>
      <c r="K31" s="8"/>
    </row>
    <row r="32" spans="1:15">
      <c r="A32" s="29" t="s">
        <v>103</v>
      </c>
      <c r="B32" s="30"/>
      <c r="C32" s="30"/>
      <c r="D32" s="30"/>
      <c r="E32" s="30"/>
      <c r="F32" s="30"/>
      <c r="G32" s="30"/>
      <c r="H32" s="36"/>
      <c r="I32" s="18">
        <f>I31*0.85*0.94</f>
        <v>12134.5728</v>
      </c>
      <c r="J32" s="8"/>
      <c r="K32" s="8"/>
    </row>
    <row r="33" spans="1:15">
      <c r="A33" s="29" t="s">
        <v>104</v>
      </c>
      <c r="B33" s="30"/>
      <c r="C33" s="30"/>
      <c r="D33" s="31"/>
      <c r="E33" s="31"/>
      <c r="F33" s="31"/>
      <c r="G33" s="31"/>
      <c r="H33" s="32"/>
      <c r="I33" s="18">
        <f>I31*0.8*0.9</f>
        <v>10934.784000000001</v>
      </c>
      <c r="J33" s="8"/>
      <c r="K33" s="8"/>
    </row>
    <row r="34" spans="1:15">
      <c r="A34" s="29" t="s">
        <v>40</v>
      </c>
      <c r="B34" s="30"/>
      <c r="C34" s="30"/>
      <c r="D34" s="31"/>
      <c r="E34" s="31"/>
      <c r="F34" s="31"/>
      <c r="G34" s="31"/>
      <c r="H34" s="32"/>
      <c r="I34" s="18">
        <f>I33+I32+I31+J31</f>
        <v>38256.556800000006</v>
      </c>
      <c r="J34" s="8"/>
      <c r="K34" s="8"/>
    </row>
    <row r="35" spans="1:15">
      <c r="A35" s="33" t="s">
        <v>33</v>
      </c>
      <c r="B35" s="34"/>
      <c r="C35" s="34"/>
      <c r="D35" s="34"/>
      <c r="E35" s="34"/>
      <c r="F35" s="34"/>
      <c r="G35" s="34"/>
      <c r="H35" s="34"/>
      <c r="I35" s="34"/>
      <c r="J35" s="34"/>
      <c r="K35" s="35"/>
    </row>
    <row r="36" spans="1:15" ht="22.5">
      <c r="A36" s="5">
        <v>1</v>
      </c>
      <c r="B36" s="12" t="s">
        <v>67</v>
      </c>
      <c r="C36" s="4" t="s">
        <v>34</v>
      </c>
      <c r="D36" s="10" t="s">
        <v>56</v>
      </c>
      <c r="E36" s="10">
        <v>2</v>
      </c>
      <c r="F36" s="8">
        <v>1.56</v>
      </c>
      <c r="G36" s="8"/>
      <c r="H36" s="8"/>
      <c r="I36" s="8">
        <f t="shared" ref="I36:I39" si="2">F36*E36</f>
        <v>3.12</v>
      </c>
      <c r="J36" s="8"/>
      <c r="K36" s="8"/>
    </row>
    <row r="37" spans="1:15" s="9" customFormat="1" ht="22.5">
      <c r="A37" s="5">
        <v>2</v>
      </c>
      <c r="B37" s="12" t="s">
        <v>35</v>
      </c>
      <c r="C37" s="4" t="s">
        <v>36</v>
      </c>
      <c r="D37" s="10" t="s">
        <v>56</v>
      </c>
      <c r="E37" s="10">
        <v>1</v>
      </c>
      <c r="F37" s="8">
        <v>1.03</v>
      </c>
      <c r="G37" s="8"/>
      <c r="H37" s="8"/>
      <c r="I37" s="8">
        <f t="shared" si="2"/>
        <v>1.03</v>
      </c>
      <c r="J37" s="8"/>
      <c r="K37" s="8"/>
      <c r="L37" s="1"/>
      <c r="M37" s="1"/>
      <c r="N37" s="1"/>
      <c r="O37" s="1"/>
    </row>
    <row r="38" spans="1:15" s="9" customFormat="1" ht="22.5">
      <c r="A38" s="5">
        <v>3</v>
      </c>
      <c r="B38" s="12" t="s">
        <v>37</v>
      </c>
      <c r="C38" s="4" t="s">
        <v>38</v>
      </c>
      <c r="D38" s="10" t="s">
        <v>54</v>
      </c>
      <c r="E38" s="10">
        <v>1</v>
      </c>
      <c r="F38" s="8">
        <v>0.52</v>
      </c>
      <c r="G38" s="8"/>
      <c r="H38" s="8"/>
      <c r="I38" s="8">
        <f t="shared" si="2"/>
        <v>0.52</v>
      </c>
      <c r="J38" s="8"/>
      <c r="K38" s="8"/>
      <c r="L38" s="1"/>
      <c r="M38" s="1"/>
      <c r="N38" s="1"/>
      <c r="O38" s="1"/>
    </row>
    <row r="39" spans="1:15" s="9" customFormat="1" ht="22.5">
      <c r="A39" s="5">
        <v>4</v>
      </c>
      <c r="B39" s="12" t="s">
        <v>68</v>
      </c>
      <c r="C39" s="4" t="s">
        <v>39</v>
      </c>
      <c r="D39" s="10" t="s">
        <v>66</v>
      </c>
      <c r="E39" s="10">
        <v>0.24</v>
      </c>
      <c r="F39" s="8">
        <v>11.3</v>
      </c>
      <c r="G39" s="8"/>
      <c r="H39" s="8"/>
      <c r="I39" s="8">
        <f t="shared" si="2"/>
        <v>2.7120000000000002</v>
      </c>
      <c r="J39" s="8"/>
      <c r="K39" s="8"/>
      <c r="L39" s="1"/>
      <c r="M39" s="1"/>
      <c r="N39" s="1"/>
      <c r="O39" s="1"/>
    </row>
    <row r="40" spans="1:15">
      <c r="A40" s="29" t="s">
        <v>32</v>
      </c>
      <c r="B40" s="30"/>
      <c r="C40" s="30"/>
      <c r="D40" s="30"/>
      <c r="E40" s="30"/>
      <c r="F40" s="30"/>
      <c r="G40" s="30"/>
      <c r="H40" s="36"/>
      <c r="I40" s="8">
        <f>I39+I38+I37+I36</f>
        <v>7.3820000000000006</v>
      </c>
      <c r="J40" s="8"/>
      <c r="K40" s="8"/>
    </row>
    <row r="41" spans="1:15">
      <c r="A41" s="29" t="s">
        <v>101</v>
      </c>
      <c r="B41" s="30"/>
      <c r="C41" s="30"/>
      <c r="D41" s="30"/>
      <c r="E41" s="30"/>
      <c r="F41" s="30"/>
      <c r="G41" s="30"/>
      <c r="H41" s="36"/>
      <c r="I41" s="18">
        <f>I40*200</f>
        <v>1476.4</v>
      </c>
      <c r="J41" s="8"/>
      <c r="K41" s="8"/>
    </row>
    <row r="42" spans="1:15">
      <c r="A42" s="29" t="s">
        <v>103</v>
      </c>
      <c r="B42" s="30"/>
      <c r="C42" s="30"/>
      <c r="D42" s="30"/>
      <c r="E42" s="30"/>
      <c r="F42" s="30"/>
      <c r="G42" s="30"/>
      <c r="H42" s="36"/>
      <c r="I42" s="18">
        <f>I41*0.85*0.94</f>
        <v>1179.6435999999999</v>
      </c>
      <c r="J42" s="8"/>
      <c r="K42" s="8"/>
    </row>
    <row r="43" spans="1:15">
      <c r="A43" s="29" t="s">
        <v>104</v>
      </c>
      <c r="B43" s="30"/>
      <c r="C43" s="30"/>
      <c r="D43" s="31"/>
      <c r="E43" s="31"/>
      <c r="F43" s="31"/>
      <c r="G43" s="31"/>
      <c r="H43" s="32"/>
      <c r="I43" s="18">
        <f>I41*0.8*0.9</f>
        <v>1063.008</v>
      </c>
      <c r="J43" s="8"/>
      <c r="K43" s="8"/>
    </row>
    <row r="44" spans="1:15">
      <c r="A44" s="29" t="s">
        <v>40</v>
      </c>
      <c r="B44" s="30"/>
      <c r="C44" s="30"/>
      <c r="D44" s="31"/>
      <c r="E44" s="31"/>
      <c r="F44" s="31"/>
      <c r="G44" s="31"/>
      <c r="H44" s="32"/>
      <c r="I44" s="18">
        <f>I43+I42+I41</f>
        <v>3719.0516000000002</v>
      </c>
      <c r="J44" s="8"/>
      <c r="K44" s="8"/>
    </row>
    <row r="45" spans="1:15">
      <c r="A45" s="33" t="s">
        <v>41</v>
      </c>
      <c r="B45" s="34"/>
      <c r="C45" s="34"/>
      <c r="D45" s="34"/>
      <c r="E45" s="34"/>
      <c r="F45" s="34"/>
      <c r="G45" s="34"/>
      <c r="H45" s="34"/>
      <c r="I45" s="34"/>
      <c r="J45" s="34"/>
      <c r="K45" s="35"/>
    </row>
    <row r="46" spans="1:15" ht="22.5">
      <c r="A46" s="5">
        <v>1</v>
      </c>
      <c r="B46" s="12" t="s">
        <v>42</v>
      </c>
      <c r="C46" s="5" t="s">
        <v>43</v>
      </c>
      <c r="D46" s="10" t="s">
        <v>44</v>
      </c>
      <c r="E46" s="8">
        <v>1</v>
      </c>
      <c r="F46" s="8">
        <v>13.4</v>
      </c>
      <c r="G46" s="8"/>
      <c r="H46" s="8"/>
      <c r="I46" s="8">
        <f>F46*E46</f>
        <v>13.4</v>
      </c>
      <c r="J46" s="8"/>
      <c r="K46" s="8"/>
    </row>
    <row r="47" spans="1:15" ht="12" customHeight="1">
      <c r="A47" s="29" t="s">
        <v>32</v>
      </c>
      <c r="B47" s="30"/>
      <c r="C47" s="30"/>
      <c r="D47" s="30"/>
      <c r="E47" s="30"/>
      <c r="F47" s="30"/>
      <c r="G47" s="30"/>
      <c r="H47" s="36"/>
      <c r="I47" s="8">
        <f>I46</f>
        <v>13.4</v>
      </c>
      <c r="J47" s="8"/>
      <c r="K47" s="8"/>
    </row>
    <row r="48" spans="1:15" s="11" customFormat="1">
      <c r="A48" s="29" t="s">
        <v>105</v>
      </c>
      <c r="B48" s="30"/>
      <c r="C48" s="30"/>
      <c r="D48" s="30"/>
      <c r="E48" s="30"/>
      <c r="F48" s="30"/>
      <c r="G48" s="30"/>
      <c r="H48" s="36"/>
      <c r="I48" s="18">
        <f>I47*200</f>
        <v>2680</v>
      </c>
      <c r="J48" s="8"/>
      <c r="K48" s="8"/>
      <c r="L48" s="1"/>
      <c r="M48" s="1"/>
      <c r="N48" s="1"/>
      <c r="O48" s="1"/>
    </row>
    <row r="49" spans="1:15" ht="12.75" customHeight="1">
      <c r="A49" s="29" t="s">
        <v>103</v>
      </c>
      <c r="B49" s="30"/>
      <c r="C49" s="30"/>
      <c r="D49" s="30"/>
      <c r="E49" s="30"/>
      <c r="F49" s="30"/>
      <c r="G49" s="30"/>
      <c r="H49" s="36"/>
      <c r="I49" s="18">
        <f>(I48+J48)*0.85*0.94</f>
        <v>2141.3199999999997</v>
      </c>
      <c r="J49" s="8"/>
      <c r="K49" s="8"/>
    </row>
    <row r="50" spans="1:15" ht="12.75" customHeight="1">
      <c r="A50" s="29" t="s">
        <v>104</v>
      </c>
      <c r="B50" s="30"/>
      <c r="C50" s="30"/>
      <c r="D50" s="31"/>
      <c r="E50" s="31"/>
      <c r="F50" s="31"/>
      <c r="G50" s="31"/>
      <c r="H50" s="32"/>
      <c r="I50" s="18">
        <f>(I48+J48)*0.8*0.9</f>
        <v>1929.6000000000001</v>
      </c>
      <c r="J50" s="8"/>
      <c r="K50" s="8"/>
    </row>
    <row r="51" spans="1:15">
      <c r="A51" s="29" t="s">
        <v>40</v>
      </c>
      <c r="B51" s="30"/>
      <c r="C51" s="30"/>
      <c r="D51" s="31"/>
      <c r="E51" s="31"/>
      <c r="F51" s="31"/>
      <c r="G51" s="31"/>
      <c r="H51" s="32"/>
      <c r="I51" s="18">
        <f>J48+I48+I49+I50</f>
        <v>6750.92</v>
      </c>
      <c r="J51" s="8"/>
      <c r="K51" s="8"/>
    </row>
    <row r="52" spans="1:15" ht="12.75" customHeight="1">
      <c r="A52" s="29" t="s">
        <v>45</v>
      </c>
      <c r="B52" s="30"/>
      <c r="C52" s="30"/>
      <c r="D52" s="30"/>
      <c r="E52" s="30"/>
      <c r="F52" s="30"/>
      <c r="G52" s="30"/>
      <c r="H52" s="36"/>
      <c r="I52" s="18">
        <f>I51+I44+I34</f>
        <v>48726.52840000001</v>
      </c>
      <c r="J52" s="8"/>
      <c r="K52" s="8"/>
    </row>
    <row r="53" spans="1:15" ht="12.75" customHeight="1">
      <c r="A53" s="33" t="s">
        <v>46</v>
      </c>
      <c r="B53" s="34"/>
      <c r="C53" s="34"/>
      <c r="D53" s="34"/>
      <c r="E53" s="34"/>
      <c r="F53" s="34"/>
      <c r="G53" s="34"/>
      <c r="H53" s="34"/>
      <c r="I53" s="34"/>
      <c r="J53" s="34"/>
      <c r="K53" s="35"/>
    </row>
    <row r="54" spans="1:15" s="11" customFormat="1">
      <c r="A54" s="5">
        <v>1</v>
      </c>
      <c r="B54" s="5"/>
      <c r="C54" s="5" t="s">
        <v>93</v>
      </c>
      <c r="D54" s="5" t="s">
        <v>54</v>
      </c>
      <c r="E54" s="5">
        <v>12</v>
      </c>
      <c r="F54" s="5"/>
      <c r="G54" s="5"/>
      <c r="H54" s="5">
        <v>270</v>
      </c>
      <c r="I54" s="5"/>
      <c r="J54" s="5"/>
      <c r="K54" s="18">
        <f t="shared" ref="K54:K74" si="3">E54*H54</f>
        <v>3240</v>
      </c>
      <c r="L54" s="1"/>
      <c r="M54" s="1"/>
      <c r="N54" s="1"/>
      <c r="O54" s="1"/>
    </row>
    <row r="55" spans="1:15" s="11" customFormat="1">
      <c r="A55" s="5">
        <v>2</v>
      </c>
      <c r="B55" s="5"/>
      <c r="C55" s="5" t="s">
        <v>98</v>
      </c>
      <c r="D55" s="5" t="s">
        <v>54</v>
      </c>
      <c r="E55" s="5">
        <v>4</v>
      </c>
      <c r="F55" s="5"/>
      <c r="G55" s="5"/>
      <c r="H55" s="5">
        <v>153</v>
      </c>
      <c r="I55" s="5"/>
      <c r="J55" s="5"/>
      <c r="K55" s="18">
        <f t="shared" si="3"/>
        <v>612</v>
      </c>
      <c r="L55" s="1"/>
      <c r="M55" s="1"/>
      <c r="N55" s="1"/>
      <c r="O55" s="1"/>
    </row>
    <row r="56" spans="1:15" s="11" customFormat="1">
      <c r="A56" s="5">
        <v>3</v>
      </c>
      <c r="B56" s="5"/>
      <c r="C56" s="5" t="s">
        <v>102</v>
      </c>
      <c r="D56" s="5" t="s">
        <v>54</v>
      </c>
      <c r="E56" s="5">
        <v>4</v>
      </c>
      <c r="F56" s="5"/>
      <c r="G56" s="5"/>
      <c r="H56" s="5">
        <v>336</v>
      </c>
      <c r="I56" s="5"/>
      <c r="J56" s="5"/>
      <c r="K56" s="18">
        <v>1344</v>
      </c>
      <c r="L56" s="1"/>
      <c r="M56" s="1"/>
      <c r="N56" s="1"/>
      <c r="O56" s="1"/>
    </row>
    <row r="57" spans="1:15">
      <c r="A57" s="5">
        <v>4</v>
      </c>
      <c r="B57" s="5"/>
      <c r="C57" s="5" t="s">
        <v>94</v>
      </c>
      <c r="D57" s="5" t="s">
        <v>54</v>
      </c>
      <c r="E57" s="5">
        <v>4</v>
      </c>
      <c r="F57" s="5"/>
      <c r="G57" s="5"/>
      <c r="H57" s="5">
        <v>2425</v>
      </c>
      <c r="I57" s="5"/>
      <c r="J57" s="5"/>
      <c r="K57" s="18">
        <f t="shared" si="3"/>
        <v>9700</v>
      </c>
    </row>
    <row r="58" spans="1:15" s="19" customFormat="1">
      <c r="A58" s="5">
        <v>5</v>
      </c>
      <c r="B58" s="5"/>
      <c r="C58" s="5" t="s">
        <v>47</v>
      </c>
      <c r="D58" s="8" t="s">
        <v>54</v>
      </c>
      <c r="E58" s="5">
        <v>4</v>
      </c>
      <c r="F58" s="8"/>
      <c r="G58" s="8"/>
      <c r="H58" s="8">
        <v>157</v>
      </c>
      <c r="I58" s="8"/>
      <c r="J58" s="8"/>
      <c r="K58" s="18">
        <f t="shared" si="3"/>
        <v>628</v>
      </c>
      <c r="L58" s="1"/>
      <c r="M58" s="1"/>
      <c r="N58" s="1"/>
      <c r="O58" s="1"/>
    </row>
    <row r="59" spans="1:15" s="11" customFormat="1">
      <c r="A59" s="5">
        <v>6</v>
      </c>
      <c r="B59" s="5"/>
      <c r="C59" s="5" t="s">
        <v>86</v>
      </c>
      <c r="D59" s="8" t="s">
        <v>54</v>
      </c>
      <c r="E59" s="5">
        <v>4</v>
      </c>
      <c r="F59" s="8"/>
      <c r="G59" s="8"/>
      <c r="H59" s="8">
        <v>130</v>
      </c>
      <c r="I59" s="8"/>
      <c r="J59" s="8"/>
      <c r="K59" s="18">
        <f t="shared" si="3"/>
        <v>520</v>
      </c>
      <c r="L59" s="1"/>
      <c r="M59" s="1"/>
      <c r="N59" s="1"/>
      <c r="O59" s="1"/>
    </row>
    <row r="60" spans="1:15" s="11" customFormat="1">
      <c r="A60" s="5">
        <v>7</v>
      </c>
      <c r="B60" s="5"/>
      <c r="C60" s="5" t="s">
        <v>95</v>
      </c>
      <c r="D60" s="8" t="s">
        <v>54</v>
      </c>
      <c r="E60" s="5">
        <v>2</v>
      </c>
      <c r="F60" s="8"/>
      <c r="G60" s="8"/>
      <c r="H60" s="8">
        <v>2890</v>
      </c>
      <c r="I60" s="8"/>
      <c r="J60" s="8"/>
      <c r="K60" s="18">
        <f t="shared" si="3"/>
        <v>5780</v>
      </c>
      <c r="L60" s="1"/>
      <c r="M60" s="1"/>
      <c r="N60" s="1"/>
      <c r="O60" s="1"/>
    </row>
    <row r="61" spans="1:15" s="11" customFormat="1">
      <c r="A61" s="5">
        <v>8</v>
      </c>
      <c r="B61" s="5"/>
      <c r="C61" s="5" t="s">
        <v>106</v>
      </c>
      <c r="D61" s="8" t="s">
        <v>54</v>
      </c>
      <c r="E61" s="5">
        <v>2</v>
      </c>
      <c r="F61" s="8"/>
      <c r="G61" s="8"/>
      <c r="H61" s="8">
        <v>11175</v>
      </c>
      <c r="I61" s="8"/>
      <c r="J61" s="8"/>
      <c r="K61" s="18">
        <f t="shared" si="3"/>
        <v>22350</v>
      </c>
      <c r="L61" s="1"/>
      <c r="M61" s="1"/>
      <c r="N61" s="1"/>
      <c r="O61" s="1"/>
    </row>
    <row r="62" spans="1:15" s="11" customFormat="1">
      <c r="A62" s="5">
        <v>9</v>
      </c>
      <c r="B62" s="5"/>
      <c r="C62" s="5" t="s">
        <v>48</v>
      </c>
      <c r="D62" s="8" t="s">
        <v>54</v>
      </c>
      <c r="E62" s="5">
        <v>1</v>
      </c>
      <c r="F62" s="8"/>
      <c r="G62" s="8"/>
      <c r="H62" s="8">
        <v>12500</v>
      </c>
      <c r="I62" s="8"/>
      <c r="J62" s="8"/>
      <c r="K62" s="18">
        <f t="shared" si="3"/>
        <v>12500</v>
      </c>
      <c r="L62" s="1"/>
      <c r="M62" s="1"/>
      <c r="N62" s="1"/>
      <c r="O62" s="1"/>
    </row>
    <row r="63" spans="1:15" s="11" customFormat="1">
      <c r="A63" s="5">
        <v>10</v>
      </c>
      <c r="B63" s="5"/>
      <c r="C63" s="5" t="s">
        <v>49</v>
      </c>
      <c r="D63" s="8" t="s">
        <v>54</v>
      </c>
      <c r="E63" s="5">
        <v>2</v>
      </c>
      <c r="F63" s="8"/>
      <c r="G63" s="8"/>
      <c r="H63" s="8">
        <v>435</v>
      </c>
      <c r="I63" s="8"/>
      <c r="J63" s="8"/>
      <c r="K63" s="18">
        <f t="shared" si="3"/>
        <v>870</v>
      </c>
      <c r="L63" s="1"/>
      <c r="M63" s="1"/>
      <c r="N63" s="1"/>
      <c r="O63" s="1"/>
    </row>
    <row r="64" spans="1:15" s="11" customFormat="1">
      <c r="A64" s="5">
        <v>11</v>
      </c>
      <c r="B64" s="5"/>
      <c r="C64" s="5" t="s">
        <v>55</v>
      </c>
      <c r="D64" s="8" t="s">
        <v>54</v>
      </c>
      <c r="E64" s="5">
        <v>2</v>
      </c>
      <c r="F64" s="8"/>
      <c r="G64" s="8"/>
      <c r="H64" s="8">
        <v>469</v>
      </c>
      <c r="I64" s="8"/>
      <c r="J64" s="8"/>
      <c r="K64" s="18">
        <f t="shared" si="3"/>
        <v>938</v>
      </c>
      <c r="L64" s="1"/>
      <c r="M64" s="1"/>
      <c r="N64" s="1"/>
      <c r="O64" s="1"/>
    </row>
    <row r="65" spans="1:15" s="11" customFormat="1">
      <c r="A65" s="5">
        <v>12</v>
      </c>
      <c r="B65" s="5"/>
      <c r="C65" s="5" t="s">
        <v>50</v>
      </c>
      <c r="D65" s="8" t="s">
        <v>56</v>
      </c>
      <c r="E65" s="5">
        <v>1</v>
      </c>
      <c r="F65" s="8"/>
      <c r="G65" s="8"/>
      <c r="H65" s="8">
        <v>2180</v>
      </c>
      <c r="I65" s="8"/>
      <c r="J65" s="8"/>
      <c r="K65" s="18">
        <f t="shared" si="3"/>
        <v>2180</v>
      </c>
      <c r="L65" s="1"/>
      <c r="M65" s="1"/>
      <c r="N65" s="1"/>
      <c r="O65" s="1"/>
    </row>
    <row r="66" spans="1:15" s="11" customFormat="1">
      <c r="A66" s="5">
        <v>13</v>
      </c>
      <c r="B66" s="5"/>
      <c r="C66" s="5" t="s">
        <v>51</v>
      </c>
      <c r="D66" s="8" t="s">
        <v>54</v>
      </c>
      <c r="E66" s="5">
        <v>2</v>
      </c>
      <c r="F66" s="8"/>
      <c r="G66" s="8"/>
      <c r="H66" s="8">
        <v>315</v>
      </c>
      <c r="I66" s="8"/>
      <c r="J66" s="8"/>
      <c r="K66" s="18">
        <f t="shared" si="3"/>
        <v>630</v>
      </c>
      <c r="L66" s="1"/>
      <c r="M66" s="1"/>
      <c r="N66" s="1"/>
      <c r="O66" s="1"/>
    </row>
    <row r="67" spans="1:15" s="11" customFormat="1">
      <c r="A67" s="5">
        <v>14</v>
      </c>
      <c r="B67" s="5"/>
      <c r="C67" s="5" t="s">
        <v>52</v>
      </c>
      <c r="D67" s="8" t="s">
        <v>54</v>
      </c>
      <c r="E67" s="5">
        <v>48</v>
      </c>
      <c r="F67" s="8"/>
      <c r="G67" s="8"/>
      <c r="H67" s="8">
        <v>28</v>
      </c>
      <c r="I67" s="8"/>
      <c r="J67" s="8"/>
      <c r="K67" s="18">
        <f t="shared" si="3"/>
        <v>1344</v>
      </c>
      <c r="L67" s="1"/>
      <c r="M67" s="1"/>
      <c r="N67" s="1"/>
      <c r="O67" s="1"/>
    </row>
    <row r="68" spans="1:15" s="11" customFormat="1">
      <c r="A68" s="5">
        <v>15</v>
      </c>
      <c r="B68" s="5"/>
      <c r="C68" s="5" t="s">
        <v>53</v>
      </c>
      <c r="D68" s="8" t="s">
        <v>54</v>
      </c>
      <c r="E68" s="5">
        <v>8</v>
      </c>
      <c r="F68" s="8"/>
      <c r="G68" s="8"/>
      <c r="H68" s="8">
        <v>24</v>
      </c>
      <c r="I68" s="8"/>
      <c r="J68" s="8"/>
      <c r="K68" s="18">
        <f t="shared" si="3"/>
        <v>192</v>
      </c>
      <c r="L68" s="1"/>
      <c r="M68" s="1"/>
      <c r="N68" s="1"/>
      <c r="O68" s="1"/>
    </row>
    <row r="69" spans="1:15" s="14" customFormat="1">
      <c r="A69" s="5">
        <v>16</v>
      </c>
      <c r="B69" s="5"/>
      <c r="C69" s="5" t="s">
        <v>99</v>
      </c>
      <c r="D69" s="8" t="s">
        <v>57</v>
      </c>
      <c r="E69" s="5">
        <v>2</v>
      </c>
      <c r="F69" s="8"/>
      <c r="G69" s="8"/>
      <c r="H69" s="8">
        <v>246</v>
      </c>
      <c r="I69" s="8"/>
      <c r="J69" s="8"/>
      <c r="K69" s="18">
        <f t="shared" si="3"/>
        <v>492</v>
      </c>
      <c r="L69" s="1"/>
      <c r="M69" s="1"/>
      <c r="N69" s="1"/>
      <c r="O69" s="1"/>
    </row>
    <row r="70" spans="1:15" s="14" customFormat="1">
      <c r="A70" s="5">
        <v>17</v>
      </c>
      <c r="B70" s="5"/>
      <c r="C70" s="5" t="s">
        <v>96</v>
      </c>
      <c r="D70" s="8" t="s">
        <v>57</v>
      </c>
      <c r="E70" s="5">
        <v>1</v>
      </c>
      <c r="F70" s="8"/>
      <c r="G70" s="8"/>
      <c r="H70" s="8">
        <v>280</v>
      </c>
      <c r="I70" s="8"/>
      <c r="J70" s="8"/>
      <c r="K70" s="18">
        <f t="shared" si="3"/>
        <v>280</v>
      </c>
      <c r="L70" s="1"/>
      <c r="M70" s="1"/>
      <c r="N70" s="1"/>
      <c r="O70" s="1"/>
    </row>
    <row r="71" spans="1:15" s="14" customFormat="1">
      <c r="A71" s="5">
        <v>18</v>
      </c>
      <c r="B71" s="5"/>
      <c r="C71" s="5" t="s">
        <v>69</v>
      </c>
      <c r="D71" s="8" t="s">
        <v>57</v>
      </c>
      <c r="E71" s="5">
        <v>25</v>
      </c>
      <c r="F71" s="8"/>
      <c r="G71" s="8"/>
      <c r="H71" s="8">
        <v>46</v>
      </c>
      <c r="I71" s="8"/>
      <c r="J71" s="8"/>
      <c r="K71" s="18">
        <f t="shared" si="3"/>
        <v>1150</v>
      </c>
      <c r="L71" s="1"/>
      <c r="M71" s="1"/>
      <c r="N71" s="1"/>
      <c r="O71" s="1"/>
    </row>
    <row r="72" spans="1:15" s="16" customFormat="1">
      <c r="A72" s="5">
        <v>19</v>
      </c>
      <c r="B72" s="5"/>
      <c r="C72" s="5" t="s">
        <v>63</v>
      </c>
      <c r="D72" s="8" t="s">
        <v>57</v>
      </c>
      <c r="E72" s="5">
        <v>25</v>
      </c>
      <c r="F72" s="8"/>
      <c r="G72" s="8"/>
      <c r="H72" s="8">
        <v>19.600000000000001</v>
      </c>
      <c r="I72" s="8"/>
      <c r="J72" s="8"/>
      <c r="K72" s="18">
        <f t="shared" si="3"/>
        <v>490.00000000000006</v>
      </c>
      <c r="L72" s="1"/>
      <c r="M72" s="1"/>
      <c r="N72" s="1"/>
      <c r="O72" s="1"/>
    </row>
    <row r="73" spans="1:15" s="11" customFormat="1" ht="12" customHeight="1">
      <c r="A73" s="5">
        <v>20</v>
      </c>
      <c r="B73" s="5"/>
      <c r="C73" s="5" t="s">
        <v>65</v>
      </c>
      <c r="D73" s="8" t="s">
        <v>64</v>
      </c>
      <c r="E73" s="5">
        <v>0.03</v>
      </c>
      <c r="F73" s="8"/>
      <c r="G73" s="8"/>
      <c r="H73" s="8">
        <v>240</v>
      </c>
      <c r="I73" s="8"/>
      <c r="J73" s="8"/>
      <c r="K73" s="18">
        <f t="shared" si="3"/>
        <v>7.1999999999999993</v>
      </c>
      <c r="L73" s="1"/>
      <c r="M73" s="1"/>
      <c r="N73" s="1"/>
      <c r="O73" s="1"/>
    </row>
    <row r="74" spans="1:15" s="11" customFormat="1" ht="12.75" customHeight="1">
      <c r="A74" s="5">
        <v>21</v>
      </c>
      <c r="B74" s="5"/>
      <c r="C74" s="5" t="s">
        <v>73</v>
      </c>
      <c r="D74" s="10" t="s">
        <v>74</v>
      </c>
      <c r="E74" s="5">
        <v>1</v>
      </c>
      <c r="F74" s="8"/>
      <c r="G74" s="8"/>
      <c r="H74" s="8">
        <v>320</v>
      </c>
      <c r="I74" s="8"/>
      <c r="J74" s="8"/>
      <c r="K74" s="18">
        <f t="shared" si="3"/>
        <v>320</v>
      </c>
      <c r="L74" s="1"/>
      <c r="M74" s="1"/>
      <c r="N74" s="1"/>
      <c r="O74" s="1"/>
    </row>
    <row r="75" spans="1:15" s="1" customFormat="1">
      <c r="A75" s="29" t="s">
        <v>58</v>
      </c>
      <c r="B75" s="30"/>
      <c r="C75" s="30"/>
      <c r="D75" s="30"/>
      <c r="E75" s="30"/>
      <c r="F75" s="30"/>
      <c r="G75" s="30"/>
      <c r="H75" s="36"/>
      <c r="I75" s="18">
        <f>K75</f>
        <v>65567.199999999997</v>
      </c>
      <c r="J75" s="18"/>
      <c r="K75" s="18">
        <f>SUM(K54:K74)</f>
        <v>65567.199999999997</v>
      </c>
    </row>
    <row r="76" spans="1:15" s="16" customFormat="1" ht="10.5" customHeight="1">
      <c r="A76" s="24" t="s">
        <v>70</v>
      </c>
      <c r="B76" s="25"/>
      <c r="C76" s="25"/>
      <c r="D76" s="25"/>
      <c r="E76" s="25"/>
      <c r="F76" s="25"/>
      <c r="G76" s="25"/>
      <c r="H76" s="26"/>
      <c r="I76" s="18">
        <f>K75*0.06</f>
        <v>3934.0319999999997</v>
      </c>
      <c r="J76" s="18"/>
      <c r="K76" s="18"/>
      <c r="L76" s="1"/>
      <c r="M76" s="1"/>
      <c r="N76" s="1"/>
      <c r="O76" s="1"/>
    </row>
    <row r="77" spans="1:15" ht="12" customHeight="1">
      <c r="A77" s="27" t="s">
        <v>71</v>
      </c>
      <c r="B77" s="27"/>
      <c r="C77" s="27"/>
      <c r="D77" s="27"/>
      <c r="E77" s="27"/>
      <c r="F77" s="27"/>
      <c r="G77" s="27"/>
      <c r="H77" s="28"/>
      <c r="I77" s="18">
        <f>K75+I76</f>
        <v>69501.232000000004</v>
      </c>
      <c r="J77" s="18"/>
      <c r="K77" s="18"/>
    </row>
    <row r="78" spans="1:15" ht="12.75" customHeight="1">
      <c r="A78" s="24" t="s">
        <v>72</v>
      </c>
      <c r="B78" s="25"/>
      <c r="C78" s="25"/>
      <c r="D78" s="25"/>
      <c r="E78" s="25"/>
      <c r="F78" s="25"/>
      <c r="G78" s="25"/>
      <c r="H78" s="26"/>
      <c r="I78" s="18">
        <f>I52+K75+I76</f>
        <v>118227.76040000001</v>
      </c>
      <c r="J78" s="18"/>
      <c r="K78" s="18"/>
    </row>
    <row r="79" spans="1:15" ht="12" customHeight="1">
      <c r="A79" s="29" t="s">
        <v>59</v>
      </c>
      <c r="B79" s="30"/>
      <c r="C79" s="30"/>
      <c r="D79" s="30"/>
      <c r="E79" s="30"/>
      <c r="F79" s="30"/>
      <c r="G79" s="30"/>
      <c r="H79" s="36"/>
      <c r="I79" s="18">
        <f>I78</f>
        <v>118227.76040000001</v>
      </c>
      <c r="J79" s="18"/>
      <c r="K79" s="18"/>
    </row>
  </sheetData>
  <mergeCells count="53">
    <mergeCell ref="A79:H79"/>
    <mergeCell ref="A48:H48"/>
    <mergeCell ref="H9:I9"/>
    <mergeCell ref="C9:G9"/>
    <mergeCell ref="H10:I10"/>
    <mergeCell ref="C10:G10"/>
    <mergeCell ref="H11:I11"/>
    <mergeCell ref="C11:G11"/>
    <mergeCell ref="A51:H51"/>
    <mergeCell ref="A52:H52"/>
    <mergeCell ref="A53:K53"/>
    <mergeCell ref="A75:H75"/>
    <mergeCell ref="A45:K45"/>
    <mergeCell ref="A47:H47"/>
    <mergeCell ref="A49:H49"/>
    <mergeCell ref="A50:H50"/>
    <mergeCell ref="A1:C1"/>
    <mergeCell ref="A3:C3"/>
    <mergeCell ref="H1:K1"/>
    <mergeCell ref="H2:K2"/>
    <mergeCell ref="H3:K3"/>
    <mergeCell ref="K14:K15"/>
    <mergeCell ref="C12:I12"/>
    <mergeCell ref="A6:K6"/>
    <mergeCell ref="A7:K7"/>
    <mergeCell ref="C8:I8"/>
    <mergeCell ref="A30:H30"/>
    <mergeCell ref="A31:H31"/>
    <mergeCell ref="A32:H32"/>
    <mergeCell ref="F13:H13"/>
    <mergeCell ref="F14:F15"/>
    <mergeCell ref="G14:G15"/>
    <mergeCell ref="H14:H15"/>
    <mergeCell ref="A17:K17"/>
    <mergeCell ref="A13:A15"/>
    <mergeCell ref="B13:B15"/>
    <mergeCell ref="C13:C15"/>
    <mergeCell ref="D13:D15"/>
    <mergeCell ref="E13:E15"/>
    <mergeCell ref="I13:K13"/>
    <mergeCell ref="I14:I15"/>
    <mergeCell ref="J14:J15"/>
    <mergeCell ref="A76:H76"/>
    <mergeCell ref="A78:H78"/>
    <mergeCell ref="A77:H77"/>
    <mergeCell ref="A33:H33"/>
    <mergeCell ref="A34:H34"/>
    <mergeCell ref="A35:K35"/>
    <mergeCell ref="A40:H40"/>
    <mergeCell ref="A41:H41"/>
    <mergeCell ref="A42:H42"/>
    <mergeCell ref="A43:H43"/>
    <mergeCell ref="A44:H44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2011-06-28T11:12:24Z</dcterms:modified>
</cp:coreProperties>
</file>